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DSCR Ratio" sheetId="2" state="visible" r:id="rId4"/>
    <sheet name="Cash Flow" sheetId="3" state="visible" r:id="rId5"/>
    <sheet name="Cap Rate" sheetId="4" state="visible" r:id="rId6"/>
    <sheet name="BRRRR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<sst xmlns="http://schemas.openxmlformats.org/spreadsheetml/2006/main" count="84" uniqueCount="70">
  <si>
    <t xml:space="preserve">DSCR Loan Program — Investor Calculators</t>
  </si>
  <si>
    <t xml:space="preserve">What's in this workbook</t>
  </si>
  <si>
    <t xml:space="preserve">Four interactive calculators on separate tabs:</t>
  </si>
  <si>
    <t xml:space="preserve">  • DSCR Ratio — calculate Debt Service Coverage Ratio for any rental</t>
  </si>
  <si>
    <t xml:space="preserve">  • Cash Flow — full monthly cash-flow projection with all expenses</t>
  </si>
  <si>
    <t xml:space="preserve">  • Cap Rate — annual NOI / purchase price</t>
  </si>
  <si>
    <t xml:space="preserve">  • BRRRR — model a Buy-Rehab-Rent-Refi-Repeat cycle through DSCR refinance</t>
  </si>
  <si>
    <t xml:space="preserve">How to use</t>
  </si>
  <si>
    <t xml:space="preserve">Edit the BLUE numbers on each tab (the inputs). All BLACK numbers are formulas that update automatically.</t>
  </si>
  <si>
    <t xml:space="preserve">Yellow-highlighted cells are key results.</t>
  </si>
  <si>
    <t xml:space="preserve">This file is provided free by DSCR Loan Program. You may share it without modification.</t>
  </si>
  <si>
    <t xml:space="preserve">Disclaimer</t>
  </si>
  <si>
    <t xml:space="preserve">These calculators are provided for educational and informational purposes only.</t>
  </si>
  <si>
    <t xml:space="preserve">They are not financial, legal, tax, or investment advice and are not a commitment to lend.</t>
  </si>
  <si>
    <t xml:space="preserve">Actual loan terms, rates, qualifying ratios, and underwriting requirements vary by lender,</t>
  </si>
  <si>
    <t xml:space="preserve">borrower profile, property type, and market conditions — and change over time.</t>
  </si>
  <si>
    <t xml:space="preserve">Outputs are estimates based on simplified assumptions and may not reflect every real-world cost</t>
  </si>
  <si>
    <t xml:space="preserve">(closing costs, lender points, prepayment penalties, escrow shortages, capital expenses, etc.).</t>
  </si>
  <si>
    <t xml:space="preserve">Verify all numbers with a licensed mortgage professional and a qualified CPA before making</t>
  </si>
  <si>
    <t xml:space="preserve">investment decisions. DSCR Loan Program disclaims all liability for any loss or damage arising</t>
  </si>
  <si>
    <t xml:space="preserve">from use of these calculators.</t>
  </si>
  <si>
    <t xml:space="preserve">Web version of these tools: https://dscrloanprogram.pages.dev/calculators</t>
  </si>
  <si>
    <t xml:space="preserve">© DSCR Loan Program · National DSCR Rental Loan Directory</t>
  </si>
  <si>
    <t xml:space="preserve">DSCR Loan Program — DSCR Ratio</t>
  </si>
  <si>
    <t xml:space="preserve">Inputs (edit the blue numbers)</t>
  </si>
  <si>
    <t xml:space="preserve">Monthly rent ($)</t>
  </si>
  <si>
    <t xml:space="preserve">Monthly P&amp;I payment ($)</t>
  </si>
  <si>
    <t xml:space="preserve">Monthly property tax ($)</t>
  </si>
  <si>
    <t xml:space="preserve">Monthly insurance ($)</t>
  </si>
  <si>
    <t xml:space="preserve">Monthly HOA / dues ($)</t>
  </si>
  <si>
    <t xml:space="preserve">Results (auto-calculated)</t>
  </si>
  <si>
    <t xml:space="preserve">PITIA (Principal+Int+Tax+Ins+HOA)</t>
  </si>
  <si>
    <t xml:space="preserve">DSCR (Rent / PITIA)</t>
  </si>
  <si>
    <t xml:space="preserve">Interpretation</t>
  </si>
  <si>
    <t xml:space="preserve">Disclaimer: Educational use only. Not financial or legal advice. Actual loan terms vary by lender. See Read Me tab for full disclaimer.</t>
  </si>
  <si>
    <t xml:space="preserve">DSCR Loan Program — Cash Flow</t>
  </si>
  <si>
    <t xml:space="preserve">Purchase price ($)</t>
  </si>
  <si>
    <t xml:space="preserve">Down payment (%)</t>
  </si>
  <si>
    <t xml:space="preserve">Interest rate (%)</t>
  </si>
  <si>
    <t xml:space="preserve">Annual property tax (%)</t>
  </si>
  <si>
    <t xml:space="preserve">Insurance (% of value)</t>
  </si>
  <si>
    <t xml:space="preserve">Vacancy + maintenance (%)</t>
  </si>
  <si>
    <t xml:space="preserve">Property management (%)</t>
  </si>
  <si>
    <t xml:space="preserve">Loan amount</t>
  </si>
  <si>
    <t xml:space="preserve">Monthly P&amp;I</t>
  </si>
  <si>
    <t xml:space="preserve">Monthly property tax</t>
  </si>
  <si>
    <t xml:space="preserve">Monthly insurance</t>
  </si>
  <si>
    <t xml:space="preserve">Monthly vacancy+maint</t>
  </si>
  <si>
    <t xml:space="preserve">Monthly property mgmt</t>
  </si>
  <si>
    <t xml:space="preserve">Net monthly cash flow</t>
  </si>
  <si>
    <t xml:space="preserve">Annual cash flow</t>
  </si>
  <si>
    <t xml:space="preserve">Down payment cash</t>
  </si>
  <si>
    <t xml:space="preserve">Cash-on-cash return</t>
  </si>
  <si>
    <t xml:space="preserve">DSCR Loan Program — Cap Rate</t>
  </si>
  <si>
    <t xml:space="preserve">Annual gross rent ($)</t>
  </si>
  <si>
    <t xml:space="preserve">Annual operating expenses ($, excl. debt)</t>
  </si>
  <si>
    <t xml:space="preserve">Results</t>
  </si>
  <si>
    <t xml:space="preserve">Annual NOI (Rent - Expenses)</t>
  </si>
  <si>
    <t xml:space="preserve">Cap Rate (NOI / Price)</t>
  </si>
  <si>
    <t xml:space="preserve">DSCR Loan Program — BRRRR</t>
  </si>
  <si>
    <t xml:space="preserve">Rehab budget ($)</t>
  </si>
  <si>
    <t xml:space="preserve">ARV — after-repair value ($)</t>
  </si>
  <si>
    <t xml:space="preserve">Monthly expenses ($)</t>
  </si>
  <si>
    <t xml:space="preserve">DSCR refi LTV (%)</t>
  </si>
  <si>
    <t xml:space="preserve">DSCR refi rate (%)</t>
  </si>
  <si>
    <t xml:space="preserve">All-in cost (Purchase + Rehab)</t>
  </si>
  <si>
    <t xml:space="preserve">Refi proceeds (ARV × LTV)</t>
  </si>
  <si>
    <t xml:space="preserve">Cash left in deal</t>
  </si>
  <si>
    <t xml:space="preserve">Monthly DSCR payment</t>
  </si>
  <si>
    <t xml:space="preserve">Monthly cash flow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</si>
</sst>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$#,##0"/>
    <numFmt numFmtId="166" formatCode="0.00"/>
    <numFmt numFmtId="167" formatCode="0.0\%"/>
    <numFmt numFmtId="168" formatCode="0.000\%"/>
    <numFmt numFmtId="169" formatCode="\$#,##0;&quot;($&quot;#,##0\);\-"/>
    <numFmt numFmtId="170" formatCode="0.0%"/>
    <numFmt numFmtId="171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b val="true"/>
      <sz val="11"/>
      <color rgb="FF112540"/>
      <name val="Arial"/>
      <family val="0"/>
      <charset val="1"/>
    </font>
    <font>
      <sz val="11"/>
      <color rgb="FF112540"/>
      <name val="Arial"/>
      <family val="0"/>
      <charset val="1"/>
    </font>
    <font>
      <b val="true"/>
      <sz val="11"/>
      <color rgb="FF1A828A"/>
      <name val="Arial"/>
      <family val="0"/>
      <charset val="1"/>
    </font>
    <font>
      <i val="true"/>
      <sz val="10"/>
      <color rgb="FF11254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4"/>
      <color rgb="FF112540"/>
      <name val="Arial"/>
      <family val="0"/>
      <charset val="1"/>
    </font>
    <font>
      <i val="true"/>
      <sz val="9"/>
      <color rgb="FF112540"/>
      <name val="Arial"/>
      <family val="0"/>
      <charset val="1"/>
    </font>
    <font>
      <b val="true"/>
      <sz val="13"/>
      <color rgb="FF11254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D3B5C"/>
        <bgColor rgb="FF112540"/>
      </patternFill>
    </fill>
    <fill>
      <patternFill patternType="solid">
        <fgColor rgb="FFFFF2C2"/>
        <bgColor rgb="FFFFFF99"/>
      </patternFill>
    </fill>
    <fill>
      <patternFill patternType="solid">
        <fgColor rgb="FFF5F7FA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2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A828A"/>
      <rgbColor rgb="FFC0C0C0"/>
      <rgbColor rgb="FF808080"/>
      <rgbColor rgb="FF9999FF"/>
      <rgbColor rgb="FF993366"/>
      <rgbColor rgb="FFFFF2C2"/>
      <rgbColor rgb="FFF5F7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D3B5C"/>
      <rgbColor rgb="FF339966"/>
      <rgbColor rgb="FF003300"/>
      <rgbColor rgb="FF333300"/>
      <rgbColor rgb="FF993300"/>
      <rgbColor rgb="FF993366"/>
      <rgbColor rgb="FF333399"/>
      <rgbColor rgb="FF1125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39.75" hidden="false" customHeight="tru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 t="s">
        <v>6</v>
      </c>
    </row>
    <row r="10" customFormat="false" ht="15" hidden="false" customHeight="false" outlineLevel="0" collapsed="false">
      <c r="A10" s="2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 t="s">
        <v>10</v>
      </c>
    </row>
    <row r="15" customFormat="false" ht="15" hidden="false" customHeight="false" outlineLevel="0" collapsed="false">
      <c r="A15" s="4" t="s">
        <v>11</v>
      </c>
    </row>
    <row r="16" customFormat="false" ht="15" hidden="false" customHeight="false" outlineLevel="0" collapsed="false">
      <c r="A16" s="5" t="s">
        <v>12</v>
      </c>
    </row>
    <row r="17" customFormat="false" ht="15" hidden="false" customHeight="false" outlineLevel="0" collapsed="false">
      <c r="A17" s="5" t="s">
        <v>13</v>
      </c>
    </row>
    <row r="18" customFormat="false" ht="15" hidden="false" customHeight="false" outlineLevel="0" collapsed="false">
      <c r="A18" s="5" t="s">
        <v>14</v>
      </c>
    </row>
    <row r="19" customFormat="false" ht="15" hidden="false" customHeight="false" outlineLevel="0" collapsed="false">
      <c r="A19" s="5" t="s">
        <v>15</v>
      </c>
    </row>
    <row r="20" customFormat="false" ht="15" hidden="false" customHeight="false" outlineLevel="0" collapsed="false">
      <c r="A20" s="5" t="s">
        <v>16</v>
      </c>
    </row>
    <row r="21" customFormat="false" ht="15" hidden="false" customHeight="false" outlineLevel="0" collapsed="false">
      <c r="A21" s="5" t="s">
        <v>17</v>
      </c>
    </row>
    <row r="22" customFormat="false" ht="15" hidden="false" customHeight="false" outlineLevel="0" collapsed="false">
      <c r="A22" s="5" t="s">
        <v>18</v>
      </c>
    </row>
    <row r="23" customFormat="false" ht="15" hidden="false" customHeight="false" outlineLevel="0" collapsed="false">
      <c r="A23" s="5" t="s">
        <v>19</v>
      </c>
    </row>
    <row r="24" customFormat="false" ht="15" hidden="false" customHeight="false" outlineLevel="0" collapsed="false">
      <c r="A24" s="5" t="s">
        <v>20</v>
      </c>
    </row>
    <row r="26" customFormat="false" ht="15" hidden="false" customHeight="false" outlineLevel="0" collapsed="false">
      <c r="A26" s="6" t="s">
        <v>21</v>
      </c>
    </row>
    <row r="27" customFormat="false" ht="15" hidden="false" customHeight="false" outlineLevel="0" collapsed="false">
      <c r="A27" s="7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2"/>
    <col collapsed="false" customWidth="true" hidden="false" outlineLevel="0" max="3" min="3" style="0" width="50"/>
  </cols>
  <sheetData>
    <row r="1" customFormat="false" ht="31.5" hidden="false" customHeight="true" outlineLevel="0" collapsed="false">
      <c r="A1" s="8" t="s">
        <v>23</v>
      </c>
      <c r="B1" s="8"/>
      <c r="C1" s="8"/>
    </row>
    <row r="3" customFormat="false" ht="15" hidden="false" customHeight="false" outlineLevel="0" collapsed="false">
      <c r="A3" s="9" t="s">
        <v>24</v>
      </c>
      <c r="B3" s="9"/>
      <c r="C3" s="9"/>
    </row>
    <row r="4" customFormat="false" ht="15" hidden="false" customHeight="false" outlineLevel="0" collapsed="false">
      <c r="A4" s="3" t="s">
        <v>25</v>
      </c>
      <c r="B4" s="10" t="n">
        <v>2400</v>
      </c>
    </row>
    <row r="5" customFormat="false" ht="15" hidden="false" customHeight="false" outlineLevel="0" collapsed="false">
      <c r="A5" s="3" t="s">
        <v>26</v>
      </c>
      <c r="B5" s="10" t="n">
        <v>1800</v>
      </c>
    </row>
    <row r="6" customFormat="false" ht="15" hidden="false" customHeight="false" outlineLevel="0" collapsed="false">
      <c r="A6" s="3" t="s">
        <v>27</v>
      </c>
      <c r="B6" s="10" t="n">
        <v>300</v>
      </c>
    </row>
    <row r="7" customFormat="false" ht="15" hidden="false" customHeight="false" outlineLevel="0" collapsed="false">
      <c r="A7" s="3" t="s">
        <v>28</v>
      </c>
      <c r="B7" s="10" t="n">
        <v>100</v>
      </c>
    </row>
    <row r="8" customFormat="false" ht="15" hidden="false" customHeight="false" outlineLevel="0" collapsed="false">
      <c r="A8" s="3" t="s">
        <v>29</v>
      </c>
      <c r="B8" s="10" t="n">
        <v>0</v>
      </c>
    </row>
    <row r="10" customFormat="false" ht="15" hidden="false" customHeight="false" outlineLevel="0" collapsed="false">
      <c r="A10" s="9" t="s">
        <v>30</v>
      </c>
      <c r="B10" s="9"/>
      <c r="C10" s="9"/>
    </row>
    <row r="11" customFormat="false" ht="15" hidden="false" customHeight="false" outlineLevel="0" collapsed="false">
      <c r="A11" s="3" t="s">
        <v>31</v>
      </c>
      <c r="B11" s="11" t="n">
        <f aca="false">B5+B6+B7+B8</f>
        <v>2200</v>
      </c>
    </row>
    <row r="12" customFormat="false" ht="17.35" hidden="false" customHeight="false" outlineLevel="0" collapsed="false">
      <c r="A12" s="3" t="s">
        <v>32</v>
      </c>
      <c r="B12" s="12" t="n">
        <f aca="false">IFERROR(B4/B11,0)</f>
        <v>1.09090909090909</v>
      </c>
    </row>
    <row r="14" customFormat="false" ht="15" hidden="false" customHeight="false" outlineLevel="0" collapsed="false">
      <c r="A14" s="2" t="s">
        <v>33</v>
      </c>
      <c r="B14" s="13" t="str">
        <f aca="false">IF(B12&gt;=1.25,"Strong DSCR — best pricing tier",IF(B12&gt;=1,"Qualifies for standard DSCR loans (1.0 min)",IF(B12&gt;=0.75,"Tight — some lenders fund 0.75-0.99 with rate premium","Below typical 0.75 minimum")))</f>
        <v>Qualifies for standard DSCR loans (1.0 min)</v>
      </c>
      <c r="C14" s="13"/>
    </row>
    <row r="17" customFormat="false" ht="15" hidden="false" customHeight="true" outlineLevel="0" collapsed="false">
      <c r="A17" s="14" t="s">
        <v>34</v>
      </c>
      <c r="B17" s="14"/>
      <c r="C17" s="14"/>
    </row>
  </sheetData>
  <mergeCells count="5">
    <mergeCell ref="A1:C1"/>
    <mergeCell ref="A3:C3"/>
    <mergeCell ref="A10:C10"/>
    <mergeCell ref="B14:C14"/>
    <mergeCell ref="A17:C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2"/>
    <col collapsed="false" customWidth="true" hidden="false" outlineLevel="0" max="3" min="3" style="0" width="50"/>
  </cols>
  <sheetData>
    <row r="1" customFormat="false" ht="31.5" hidden="false" customHeight="true" outlineLevel="0" collapsed="false">
      <c r="A1" s="8" t="s">
        <v>35</v>
      </c>
      <c r="B1" s="8"/>
      <c r="C1" s="8"/>
    </row>
    <row r="3" customFormat="false" ht="15" hidden="false" customHeight="false" outlineLevel="0" collapsed="false">
      <c r="A3" s="9" t="s">
        <v>24</v>
      </c>
      <c r="B3" s="9"/>
      <c r="C3" s="9"/>
    </row>
    <row r="4" customFormat="false" ht="15" hidden="false" customHeight="false" outlineLevel="0" collapsed="false">
      <c r="A4" s="3" t="s">
        <v>36</v>
      </c>
      <c r="B4" s="10" t="n">
        <v>350000</v>
      </c>
    </row>
    <row r="5" customFormat="false" ht="15" hidden="false" customHeight="false" outlineLevel="0" collapsed="false">
      <c r="A5" s="3" t="s">
        <v>37</v>
      </c>
      <c r="B5" s="15" t="n">
        <v>25</v>
      </c>
    </row>
    <row r="6" customFormat="false" ht="15" hidden="false" customHeight="false" outlineLevel="0" collapsed="false">
      <c r="A6" s="3" t="s">
        <v>38</v>
      </c>
      <c r="B6" s="16" t="n">
        <v>8</v>
      </c>
    </row>
    <row r="7" customFormat="false" ht="15" hidden="false" customHeight="false" outlineLevel="0" collapsed="false">
      <c r="A7" s="3" t="s">
        <v>25</v>
      </c>
      <c r="B7" s="10" t="n">
        <v>2400</v>
      </c>
    </row>
    <row r="8" customFormat="false" ht="15" hidden="false" customHeight="false" outlineLevel="0" collapsed="false">
      <c r="A8" s="3" t="s">
        <v>39</v>
      </c>
      <c r="B8" s="16" t="n">
        <v>1.5</v>
      </c>
    </row>
    <row r="9" customFormat="false" ht="15" hidden="false" customHeight="false" outlineLevel="0" collapsed="false">
      <c r="A9" s="3" t="s">
        <v>40</v>
      </c>
      <c r="B9" s="16" t="n">
        <v>0.5</v>
      </c>
    </row>
    <row r="10" customFormat="false" ht="15" hidden="false" customHeight="false" outlineLevel="0" collapsed="false">
      <c r="A10" s="3" t="s">
        <v>41</v>
      </c>
      <c r="B10" s="15" t="n">
        <v>10</v>
      </c>
    </row>
    <row r="11" customFormat="false" ht="15" hidden="false" customHeight="false" outlineLevel="0" collapsed="false">
      <c r="A11" s="3" t="s">
        <v>42</v>
      </c>
      <c r="B11" s="15" t="n">
        <v>8</v>
      </c>
    </row>
    <row r="13" customFormat="false" ht="15" hidden="false" customHeight="false" outlineLevel="0" collapsed="false">
      <c r="A13" s="9" t="s">
        <v>30</v>
      </c>
      <c r="B13" s="9"/>
      <c r="C13" s="9"/>
    </row>
    <row r="14" customFormat="false" ht="15" hidden="false" customHeight="false" outlineLevel="0" collapsed="false">
      <c r="A14" s="3" t="s">
        <v>43</v>
      </c>
      <c r="B14" s="17" t="n">
        <f aca="false">B4*(1-B5/100)</f>
        <v>262500</v>
      </c>
    </row>
    <row r="15" customFormat="false" ht="15" hidden="false" customHeight="false" outlineLevel="0" collapsed="false">
      <c r="A15" s="3" t="s">
        <v>44</v>
      </c>
      <c r="B15" s="17" t="n">
        <f aca="false">(B14*(B6/100/12))/(1-(1+B6/100/12)^-360)</f>
        <v>1926.13200643337</v>
      </c>
    </row>
    <row r="16" customFormat="false" ht="15" hidden="false" customHeight="false" outlineLevel="0" collapsed="false">
      <c r="A16" s="3" t="s">
        <v>45</v>
      </c>
      <c r="B16" s="17" t="n">
        <f aca="false">B4*(B8/100)/12</f>
        <v>437.5</v>
      </c>
    </row>
    <row r="17" customFormat="false" ht="15" hidden="false" customHeight="false" outlineLevel="0" collapsed="false">
      <c r="A17" s="3" t="s">
        <v>46</v>
      </c>
      <c r="B17" s="17" t="n">
        <f aca="false">B4*(B9/100)/12</f>
        <v>145.833333333333</v>
      </c>
    </row>
    <row r="18" customFormat="false" ht="15" hidden="false" customHeight="false" outlineLevel="0" collapsed="false">
      <c r="A18" s="3" t="s">
        <v>47</v>
      </c>
      <c r="B18" s="17" t="n">
        <f aca="false">B7*(B10/100)</f>
        <v>240</v>
      </c>
    </row>
    <row r="19" customFormat="false" ht="15" hidden="false" customHeight="false" outlineLevel="0" collapsed="false">
      <c r="A19" s="3" t="s">
        <v>48</v>
      </c>
      <c r="B19" s="17" t="n">
        <f aca="false">B7*(B11/100)</f>
        <v>192</v>
      </c>
    </row>
    <row r="20" customFormat="false" ht="16.15" hidden="false" customHeight="false" outlineLevel="0" collapsed="false">
      <c r="A20" s="3" t="s">
        <v>49</v>
      </c>
      <c r="B20" s="18" t="n">
        <f aca="false">B7-B15-B16-B17-B18-B19</f>
        <v>-541.4653397667</v>
      </c>
    </row>
    <row r="21" customFormat="false" ht="15" hidden="false" customHeight="false" outlineLevel="0" collapsed="false">
      <c r="A21" s="3" t="s">
        <v>50</v>
      </c>
      <c r="B21" s="17" t="n">
        <f aca="false">B20*12</f>
        <v>-6497.58407720041</v>
      </c>
    </row>
    <row r="22" customFormat="false" ht="15" hidden="false" customHeight="false" outlineLevel="0" collapsed="false">
      <c r="A22" s="3" t="s">
        <v>51</v>
      </c>
      <c r="B22" s="17" t="n">
        <f aca="false">B4*(B5/100)</f>
        <v>87500</v>
      </c>
    </row>
    <row r="23" customFormat="false" ht="15" hidden="false" customHeight="false" outlineLevel="0" collapsed="false">
      <c r="A23" s="3" t="s">
        <v>52</v>
      </c>
      <c r="B23" s="19" t="n">
        <f aca="false">IFERROR(B21/B22,0)</f>
        <v>-0.0742581037394332</v>
      </c>
    </row>
    <row r="26" customFormat="false" ht="15" hidden="false" customHeight="true" outlineLevel="0" collapsed="false">
      <c r="A26" s="14" t="s">
        <v>34</v>
      </c>
      <c r="B26" s="14"/>
      <c r="C26" s="14"/>
    </row>
  </sheetData>
  <mergeCells count="4">
    <mergeCell ref="A1:C1"/>
    <mergeCell ref="A3:C3"/>
    <mergeCell ref="A13:C13"/>
    <mergeCell ref="A26:C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2"/>
    <col collapsed="false" customWidth="true" hidden="false" outlineLevel="0" max="3" min="3" style="0" width="50"/>
  </cols>
  <sheetData>
    <row r="1" customFormat="false" ht="31.5" hidden="false" customHeight="true" outlineLevel="0" collapsed="false">
      <c r="A1" s="8" t="s">
        <v>53</v>
      </c>
      <c r="B1" s="8"/>
      <c r="C1" s="8"/>
    </row>
    <row r="3" customFormat="false" ht="15" hidden="false" customHeight="false" outlineLevel="0" collapsed="false">
      <c r="A3" s="9" t="s">
        <v>24</v>
      </c>
      <c r="B3" s="9"/>
      <c r="C3" s="9"/>
    </row>
    <row r="4" customFormat="false" ht="15" hidden="false" customHeight="false" outlineLevel="0" collapsed="false">
      <c r="A4" s="3" t="s">
        <v>54</v>
      </c>
      <c r="B4" s="10" t="n">
        <v>36000</v>
      </c>
    </row>
    <row r="5" customFormat="false" ht="15" hidden="false" customHeight="false" outlineLevel="0" collapsed="false">
      <c r="A5" s="3" t="s">
        <v>55</v>
      </c>
      <c r="B5" s="10" t="n">
        <v>14000</v>
      </c>
    </row>
    <row r="6" customFormat="false" ht="15" hidden="false" customHeight="false" outlineLevel="0" collapsed="false">
      <c r="A6" s="3" t="s">
        <v>36</v>
      </c>
      <c r="B6" s="10" t="n">
        <v>350000</v>
      </c>
    </row>
    <row r="8" customFormat="false" ht="15" hidden="false" customHeight="false" outlineLevel="0" collapsed="false">
      <c r="A8" s="9" t="s">
        <v>56</v>
      </c>
      <c r="B8" s="9"/>
      <c r="C8" s="9"/>
    </row>
    <row r="9" customFormat="false" ht="15" hidden="false" customHeight="false" outlineLevel="0" collapsed="false">
      <c r="A9" s="3" t="s">
        <v>57</v>
      </c>
      <c r="B9" s="11" t="n">
        <f aca="false">B4-B5</f>
        <v>22000</v>
      </c>
    </row>
    <row r="10" customFormat="false" ht="17.35" hidden="false" customHeight="false" outlineLevel="0" collapsed="false">
      <c r="A10" s="3" t="s">
        <v>58</v>
      </c>
      <c r="B10" s="20" t="n">
        <f aca="false">IFERROR(B9/B6,0)</f>
        <v>0.0628571428571429</v>
      </c>
    </row>
    <row r="13" customFormat="false" ht="15" hidden="false" customHeight="true" outlineLevel="0" collapsed="false">
      <c r="A13" s="14" t="s">
        <v>34</v>
      </c>
      <c r="B13" s="14"/>
      <c r="C13" s="14"/>
    </row>
  </sheetData>
  <mergeCells count="4">
    <mergeCell ref="A1:C1"/>
    <mergeCell ref="A3:C3"/>
    <mergeCell ref="A8:C8"/>
    <mergeCell ref="A13:C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2"/>
    <col collapsed="false" customWidth="true" hidden="false" outlineLevel="0" max="3" min="3" style="0" width="50"/>
  </cols>
  <sheetData>
    <row r="1" customFormat="false" ht="31.5" hidden="false" customHeight="true" outlineLevel="0" collapsed="false">
      <c r="A1" s="8" t="s">
        <v>59</v>
      </c>
      <c r="B1" s="8"/>
      <c r="C1" s="8"/>
    </row>
    <row r="3" customFormat="false" ht="15" hidden="false" customHeight="false" outlineLevel="0" collapsed="false">
      <c r="A3" s="9" t="s">
        <v>24</v>
      </c>
      <c r="B3" s="9"/>
      <c r="C3" s="9"/>
    </row>
    <row r="4" customFormat="false" ht="15" hidden="false" customHeight="false" outlineLevel="0" collapsed="false">
      <c r="A4" s="3" t="s">
        <v>36</v>
      </c>
      <c r="B4" s="10" t="n">
        <v>200000</v>
      </c>
    </row>
    <row r="5" customFormat="false" ht="15" hidden="false" customHeight="false" outlineLevel="0" collapsed="false">
      <c r="A5" s="3" t="s">
        <v>60</v>
      </c>
      <c r="B5" s="10" t="n">
        <v>60000</v>
      </c>
    </row>
    <row r="6" customFormat="false" ht="15" hidden="false" customHeight="false" outlineLevel="0" collapsed="false">
      <c r="A6" s="3" t="s">
        <v>61</v>
      </c>
      <c r="B6" s="10" t="n">
        <v>340000</v>
      </c>
    </row>
    <row r="7" customFormat="false" ht="15" hidden="false" customHeight="false" outlineLevel="0" collapsed="false">
      <c r="A7" s="3" t="s">
        <v>25</v>
      </c>
      <c r="B7" s="10" t="n">
        <v>2600</v>
      </c>
    </row>
    <row r="8" customFormat="false" ht="15" hidden="false" customHeight="false" outlineLevel="0" collapsed="false">
      <c r="A8" s="3" t="s">
        <v>62</v>
      </c>
      <c r="B8" s="10" t="n">
        <v>900</v>
      </c>
    </row>
    <row r="9" customFormat="false" ht="15" hidden="false" customHeight="false" outlineLevel="0" collapsed="false">
      <c r="A9" s="3" t="s">
        <v>63</v>
      </c>
      <c r="B9" s="15" t="n">
        <v>75</v>
      </c>
    </row>
    <row r="10" customFormat="false" ht="15" hidden="false" customHeight="false" outlineLevel="0" collapsed="false">
      <c r="A10" s="3" t="s">
        <v>64</v>
      </c>
      <c r="B10" s="16" t="n">
        <v>8</v>
      </c>
    </row>
    <row r="12" customFormat="false" ht="15" hidden="false" customHeight="false" outlineLevel="0" collapsed="false">
      <c r="A12" s="9" t="s">
        <v>56</v>
      </c>
      <c r="B12" s="9"/>
      <c r="C12" s="9"/>
    </row>
    <row r="13" customFormat="false" ht="15" hidden="false" customHeight="false" outlineLevel="0" collapsed="false">
      <c r="A13" s="3" t="s">
        <v>65</v>
      </c>
      <c r="B13" s="17" t="n">
        <f aca="false">B4+B5</f>
        <v>260000</v>
      </c>
    </row>
    <row r="14" customFormat="false" ht="15" hidden="false" customHeight="false" outlineLevel="0" collapsed="false">
      <c r="A14" s="3" t="s">
        <v>66</v>
      </c>
      <c r="B14" s="17" t="n">
        <f aca="false">B6*(B9/100)</f>
        <v>255000</v>
      </c>
    </row>
    <row r="15" customFormat="false" ht="15" hidden="false" customHeight="false" outlineLevel="0" collapsed="false">
      <c r="A15" s="3" t="s">
        <v>67</v>
      </c>
      <c r="B15" s="17" t="n">
        <f aca="false">B13-B14</f>
        <v>5000</v>
      </c>
    </row>
    <row r="16" customFormat="false" ht="15" hidden="false" customHeight="false" outlineLevel="0" collapsed="false">
      <c r="A16" s="3" t="s">
        <v>68</v>
      </c>
      <c r="B16" s="17" t="n">
        <f aca="false">(B14*(B10/100/12))/(1-(1+B10/100/12)^-360)</f>
        <v>1871.09966339241</v>
      </c>
    </row>
    <row r="17" customFormat="false" ht="16.15" hidden="false" customHeight="false" outlineLevel="0" collapsed="false">
      <c r="A17" s="3" t="s">
        <v>69</v>
      </c>
      <c r="B17" s="18" t="n">
        <f aca="false">B7-B8-B16</f>
        <v>-171.099663392414</v>
      </c>
    </row>
    <row r="18" customFormat="false" ht="15" hidden="false" customHeight="false" outlineLevel="0" collapsed="false">
      <c r="A18" s="3" t="s">
        <v>50</v>
      </c>
      <c r="B18" s="17" t="n">
        <f aca="false">B17*12</f>
        <v>-2053.19596070897</v>
      </c>
    </row>
    <row r="19" customFormat="false" ht="15" hidden="false" customHeight="false" outlineLevel="0" collapsed="false">
      <c r="A19" s="3" t="s">
        <v>52</v>
      </c>
      <c r="B19" s="19" t="n">
        <f aca="false">IF(B15&lt;=0,"Infinite",B18/B15)</f>
        <v>-0.410639192141793</v>
      </c>
    </row>
    <row r="22" customFormat="false" ht="15" hidden="false" customHeight="true" outlineLevel="0" collapsed="false">
      <c r="A22" s="14" t="s">
        <v>34</v>
      </c>
      <c r="B22" s="14"/>
      <c r="C22" s="14"/>
    </row>
  </sheetData>
  <mergeCells count="4">
    <mergeCell ref="A1:C1"/>
    <mergeCell ref="A3:C3"/>
    <mergeCell ref="A12:C12"/>
    <mergeCell ref="A22:C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2026-05-17T20:35:57Z</dcterms:created>
  <dc:creator>openpyxl</dc:creator>
  <dc:description/>
  <dc:language>en-US</dc:language>
  <cp:lastModifiedBy/>
  <dcterms:modified xsi:type="dcterms:W3CDTF">2026-05-17T20:35:57Z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